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suario\Desktop\ESPACIO WEB EMPRENDIMIENTO\"/>
    </mc:Choice>
  </mc:AlternateContent>
  <xr:revisionPtr revIDLastSave="0" documentId="13_ncr:1_{C7A8A897-7C25-431B-B74D-E17714D9B4E5}" xr6:coauthVersionLast="40" xr6:coauthVersionMax="40" xr10:uidLastSave="{00000000-0000-0000-0000-000000000000}"/>
  <bookViews>
    <workbookView xWindow="768" yWindow="420" windowWidth="21828" windowHeight="8484" xr2:uid="{00000000-000D-0000-FFFF-FFFF00000000}"/>
  </bookViews>
  <sheets>
    <sheet name="Presentación" sheetId="3" r:id="rId1"/>
    <sheet name="Simulador" sheetId="1" r:id="rId2"/>
  </sheets>
  <calcPr calcId="181029"/>
</workbook>
</file>

<file path=xl/calcChain.xml><?xml version="1.0" encoding="utf-8"?>
<calcChain xmlns="http://schemas.openxmlformats.org/spreadsheetml/2006/main">
  <c r="D10" i="1" l="1"/>
  <c r="D9" i="1"/>
  <c r="D8" i="1"/>
  <c r="C30" i="1" l="1"/>
  <c r="D28" i="1"/>
  <c r="D27" i="1"/>
  <c r="E11" i="1" l="1"/>
  <c r="D11" i="1" s="1"/>
  <c r="D17" i="1" l="1"/>
  <c r="D19" i="1"/>
  <c r="D18" i="1"/>
  <c r="D16" i="1"/>
  <c r="D15" i="1"/>
  <c r="D14" i="1"/>
  <c r="D13" i="1"/>
  <c r="C21" i="1" l="1"/>
</calcChain>
</file>

<file path=xl/sharedStrings.xml><?xml version="1.0" encoding="utf-8"?>
<sst xmlns="http://schemas.openxmlformats.org/spreadsheetml/2006/main" count="36" uniqueCount="34">
  <si>
    <t>Número de técnicos/as de inserción</t>
  </si>
  <si>
    <t xml:space="preserve">Número de trabajadores de inserción: Hombres &lt; 45 años </t>
  </si>
  <si>
    <t>Número de trabajadoras de inserción: Mujeres</t>
  </si>
  <si>
    <t>Número de gerentes, directores/as o personal técnico</t>
  </si>
  <si>
    <t>Coste de estudios de mercado/planes de viabilidad</t>
  </si>
  <si>
    <t>Coste de auditorías contables y de gestión</t>
  </si>
  <si>
    <t>Coste de certificaciones de calidad y renovaciones</t>
  </si>
  <si>
    <t>Número de personas trabajadoras de inserción que transitan al mercado laboral ordinario</t>
  </si>
  <si>
    <t>CONCEPTO</t>
  </si>
  <si>
    <t>Contratación de personas trabajadoras de inserción</t>
  </si>
  <si>
    <t>Coste de auditorías sociales</t>
  </si>
  <si>
    <t>Asistencia técnica</t>
  </si>
  <si>
    <t>Apoyo técnico y gerencial</t>
  </si>
  <si>
    <t>Apoyo de inserción</t>
  </si>
  <si>
    <t>Tránsito al empleo ordinario</t>
  </si>
  <si>
    <t>LÍNEA DE SUBVENCIÓN</t>
  </si>
  <si>
    <t>CANTIDAD</t>
  </si>
  <si>
    <t>Nuevos puestos de trabajo de inserción creados</t>
  </si>
  <si>
    <t>Número de puestos de trabajo creados</t>
  </si>
  <si>
    <t>Coste de la inversión</t>
  </si>
  <si>
    <t>IMPORTE TOTAL DE LA SUBVENCIÓN</t>
  </si>
  <si>
    <t xml:space="preserve">Presentación </t>
  </si>
  <si>
    <t>ORDEN EIE/609/2016, de 10 de junio, del Gobierno de Aragón, modificada por la ORDEN EIE/427/2018, de 20 de febrero</t>
  </si>
  <si>
    <t>Programa ARINSER: Gobierno de Aragón</t>
  </si>
  <si>
    <t>SIMULADOR DE AYUDAS Y SUBVENCIONES</t>
  </si>
  <si>
    <t>Bonificaciones a las cuotas de la Seguridad Social</t>
  </si>
  <si>
    <t>BONIFICACIÓN</t>
  </si>
  <si>
    <t>Contratos temporales de formento de empleo</t>
  </si>
  <si>
    <t>Número de trabajadores/as de inserción menores de 35 años</t>
  </si>
  <si>
    <t>Número de trabajadores7as de inserción mayores de 35 años</t>
  </si>
  <si>
    <t>IMPORTE TOTAL DE LAS BONIFICACIONES A LA SS</t>
  </si>
  <si>
    <t xml:space="preserve">La Asociación Aragonesa de Empresas de Inserción (AREI), con la cofinanciación del Fondo Social Europeo y el Instituto Aragonés de Empleo, le ofrece esta herramienta que, de forma gratuita, le va a permitir calcular, de manera aproximada, el importe total de las ayudas y subvenciones que podría recibir por la creación de una empresa de inserción en Aragón, siempre y cuando cumpla con los requisitos establecidos en las correspondientes convocatorias. 
Para obtener dicho importe, solo debe completar las celdas que figuran sombreadas en gris con el valor que corresponda en cada caso. Los cálculos del presente simulador tienen carácter orientativo y no vinculan a ninguno de los organismos públicos concesionarios de dichas ayudas.
Esta herramienta forma parte del conjunto de herramientas y materiales desarrollados por la Asociación Aragonesa de Empresas de Inserción para guiar el proceso de creación y puesta en marcha de una empresas de inserción y facilitar su gestión posterior. 
</t>
  </si>
  <si>
    <t>SIMULADOR DE AYUDAS</t>
  </si>
  <si>
    <t>Número de trabajadores de inserción: Hombres &gt; 45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</si>
</sst>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0"/>
      <name val="Calibri"/>
      <family val="2"/>
      <scheme val="minor"/>
    </font>
    <font>
      <b/>
      <sz val="11"/>
      <color theme="0"/>
      <name val="Arial Narrow"/>
      <family val="2"/>
    </font>
    <font>
      <sz val="11"/>
      <color theme="1"/>
      <name val="Arial Narrow"/>
      <family val="2"/>
    </font>
    <font>
      <sz val="11"/>
      <color rgb="FF515151"/>
      <name val="Arial Narrow"/>
      <family val="2"/>
    </font>
    <font>
      <b/>
      <sz val="11"/>
      <color rgb="FF515151"/>
      <name val="Arial Narrow"/>
      <family val="2"/>
    </font>
    <font>
      <b/>
      <sz val="16"/>
      <color rgb="FF655F15"/>
      <name val="Century Gothic"/>
      <family val="2"/>
    </font>
    <font>
      <sz val="9"/>
      <color rgb="FF655F15"/>
      <name val="Arial Narrow"/>
      <family val="2"/>
    </font>
    <font>
      <b/>
      <sz val="22"/>
      <color rgb="FF84843C"/>
      <name val="Century Gothic"/>
      <family val="2"/>
    </font>
    <font>
      <b/>
      <sz val="16"/>
      <color rgb="FF84843C"/>
      <name val="Century Gothic"/>
      <family val="2"/>
    </font>
  </fonts>
  <fills count="7">
    <fill>
      <patternFill patternType="none"/>
    </fill>
    <fill>
      <patternFill patternType="gray125"/>
    </fill>
    <fill>
      <patternFill patternType="solid">
        <fgColor rgb="FF655F15"/>
        <bgColor indexed="64"/>
      </patternFill>
    </fill>
    <fill>
      <patternFill patternType="solid">
        <fgColor theme="0"/>
        <bgColor indexed="64"/>
      </patternFill>
    </fill>
    <fill>
      <patternFill patternType="solid">
        <fgColor rgb="FF88801C"/>
        <bgColor indexed="64"/>
      </patternFill>
    </fill>
    <fill>
      <patternFill patternType="solid">
        <fgColor theme="2" tint="-0.499984740745262"/>
        <bgColor indexed="64"/>
      </patternFill>
    </fill>
    <fill>
      <patternFill patternType="solid">
        <fgColor theme="0" tint="-4.9989318521683403E-2"/>
        <bgColor indexed="64"/>
      </patternFill>
    </fill>
  </fills>
  <borders count="9">
    <border>
      <left/>
      <right/>
      <top/>
      <bottom/>
      <diagonal/>
    </border>
    <border>
      <left style="medium">
        <color rgb="FF655F15"/>
      </left>
      <right/>
      <top/>
      <bottom/>
      <diagonal/>
    </border>
    <border>
      <left style="thin">
        <color rgb="FF8F881D"/>
      </left>
      <right/>
      <top style="thin">
        <color rgb="FF8F881D"/>
      </top>
      <bottom style="thin">
        <color rgb="FF8F881D"/>
      </bottom>
      <diagonal/>
    </border>
    <border>
      <left style="thin">
        <color rgb="FF8F881D"/>
      </left>
      <right style="thin">
        <color rgb="FF8F881D"/>
      </right>
      <top style="thin">
        <color rgb="FF8F881D"/>
      </top>
      <bottom style="thin">
        <color rgb="FF8F881D"/>
      </bottom>
      <diagonal/>
    </border>
    <border>
      <left style="thin">
        <color rgb="FF8F881D"/>
      </left>
      <right style="thin">
        <color rgb="FF8F881D"/>
      </right>
      <top style="thin">
        <color rgb="FF8F881D"/>
      </top>
      <bottom/>
      <diagonal/>
    </border>
    <border>
      <left style="thin">
        <color rgb="FF8F881D"/>
      </left>
      <right style="thin">
        <color rgb="FF8F881D"/>
      </right>
      <top/>
      <bottom style="thin">
        <color rgb="FF8F881D"/>
      </bottom>
      <diagonal/>
    </border>
    <border>
      <left style="thin">
        <color rgb="FF8F881D"/>
      </left>
      <right style="thin">
        <color rgb="FF8F881D"/>
      </right>
      <top style="thin">
        <color rgb="FF8F881D"/>
      </top>
      <bottom style="thin">
        <color theme="0"/>
      </bottom>
      <diagonal/>
    </border>
    <border>
      <left style="thin">
        <color rgb="FF8F881D"/>
      </left>
      <right style="thin">
        <color rgb="FF8F881D"/>
      </right>
      <top style="thin">
        <color theme="0"/>
      </top>
      <bottom style="thin">
        <color theme="0"/>
      </bottom>
      <diagonal/>
    </border>
    <border>
      <left style="thin">
        <color rgb="FF8F881D"/>
      </left>
      <right style="thin">
        <color rgb="FF8F881D"/>
      </right>
      <top style="thin">
        <color theme="0"/>
      </top>
      <bottom style="thin">
        <color rgb="FF8F881D"/>
      </bottom>
      <diagonal/>
    </border>
  </borders>
  <cellStyleXfs count="1">
    <xf numFmtId="0" fontId="0" fillId="0" borderId="0"/>
  </cellStyleXfs>
  <cellXfs count="27">
    <xf numFmtId="0" fontId="0" fillId="0" borderId="0" xfId="0"/>
    <xf numFmtId="0" fontId="3" fillId="0" borderId="2" xfId="0" applyFont="1" applyFill="1" applyBorder="1" applyAlignment="1">
      <alignment horizontal="left" vertical="center" wrapText="1" indent="1"/>
    </xf>
    <xf numFmtId="0" fontId="2" fillId="4" borderId="8" xfId="0"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5" borderId="0" xfId="0" applyFont="1" applyFill="1" applyBorder="1" applyAlignment="1">
      <alignment vertical="center" wrapText="1"/>
    </xf>
    <xf numFmtId="0" fontId="1" fillId="0" borderId="0" xfId="0" applyFont="1" applyProtection="1">
      <protection hidden="1"/>
    </xf>
    <xf numFmtId="0" fontId="3" fillId="3" borderId="0" xfId="0" applyFont="1" applyFill="1" applyBorder="1" applyAlignment="1">
      <alignment vertical="center" wrapText="1"/>
    </xf>
    <xf numFmtId="0" fontId="3" fillId="0" borderId="0" xfId="0" applyFont="1" applyAlignment="1">
      <alignment horizontal="left" vertical="center" wrapText="1"/>
    </xf>
    <xf numFmtId="0" fontId="0" fillId="3" borderId="0" xfId="0" applyFill="1"/>
    <xf numFmtId="0" fontId="6" fillId="3" borderId="0" xfId="0" applyFont="1" applyFill="1" applyAlignment="1">
      <alignment horizontal="left" vertical="center" wrapText="1"/>
    </xf>
    <xf numFmtId="0" fontId="2" fillId="4" borderId="7" xfId="0" applyFont="1" applyFill="1" applyBorder="1" applyAlignment="1">
      <alignment horizontal="center" vertical="center" wrapText="1"/>
    </xf>
    <xf numFmtId="0" fontId="4" fillId="6" borderId="3" xfId="0" applyNumberFormat="1" applyFont="1" applyFill="1" applyBorder="1" applyAlignment="1" applyProtection="1">
      <alignment horizontal="center" vertical="center" wrapText="1"/>
      <protection locked="0"/>
    </xf>
    <xf numFmtId="4" fontId="4" fillId="6" borderId="3" xfId="0" applyNumberFormat="1" applyFont="1" applyFill="1" applyBorder="1" applyAlignment="1" applyProtection="1">
      <alignment horizontal="center" vertical="center" wrapText="1"/>
      <protection locked="0"/>
    </xf>
    <xf numFmtId="4" fontId="2" fillId="5" borderId="0" xfId="0" applyNumberFormat="1" applyFont="1" applyFill="1" applyBorder="1" applyAlignment="1" applyProtection="1">
      <alignment horizontal="center" vertical="center" wrapText="1"/>
      <protection hidden="1"/>
    </xf>
    <xf numFmtId="0" fontId="3" fillId="3" borderId="0" xfId="0" applyFont="1" applyFill="1" applyBorder="1" applyAlignment="1">
      <alignment horizontal="left" vertical="top" wrapText="1"/>
    </xf>
    <xf numFmtId="0" fontId="8" fillId="3"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9" fillId="3" borderId="0" xfId="0" applyFont="1" applyFill="1" applyAlignment="1">
      <alignment horizontal="left" vertical="center" wrapText="1"/>
    </xf>
    <xf numFmtId="0" fontId="3" fillId="0" borderId="0" xfId="0" applyFont="1" applyFill="1" applyBorder="1" applyAlignment="1">
      <alignment horizontal="left" vertical="top" wrapText="1"/>
    </xf>
    <xf numFmtId="0" fontId="6" fillId="3" borderId="0" xfId="0" applyFont="1" applyFill="1" applyAlignment="1">
      <alignment horizontal="left" vertical="center" wrapText="1"/>
    </xf>
    <xf numFmtId="0" fontId="2" fillId="5" borderId="0"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7" fillId="3" borderId="0" xfId="0" applyFont="1" applyFill="1" applyAlignment="1">
      <alignment horizontal="left" vertical="center" wrapText="1"/>
    </xf>
    <xf numFmtId="4" fontId="5" fillId="3" borderId="4"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848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view="pageLayout" zoomScaleNormal="100" workbookViewId="0">
      <selection activeCell="A5" sqref="A5:B5"/>
    </sheetView>
  </sheetViews>
  <sheetFormatPr baseColWidth="10" defaultRowHeight="14.4" x14ac:dyDescent="0.3"/>
  <cols>
    <col min="2" max="2" width="75.5546875" customWidth="1"/>
  </cols>
  <sheetData>
    <row r="1" spans="1:2" ht="27.6" x14ac:dyDescent="0.3">
      <c r="A1" s="16" t="s">
        <v>32</v>
      </c>
      <c r="B1" s="16"/>
    </row>
    <row r="2" spans="1:2" x14ac:dyDescent="0.3">
      <c r="A2" s="17"/>
      <c r="B2" s="17"/>
    </row>
    <row r="3" spans="1:2" ht="20.399999999999999" x14ac:dyDescent="0.3">
      <c r="A3" s="18" t="s">
        <v>21</v>
      </c>
      <c r="B3" s="18"/>
    </row>
    <row r="4" spans="1:2" x14ac:dyDescent="0.3">
      <c r="A4" s="7"/>
      <c r="B4" s="7"/>
    </row>
    <row r="5" spans="1:2" ht="177" customHeight="1" x14ac:dyDescent="0.3">
      <c r="A5" s="19" t="s">
        <v>31</v>
      </c>
      <c r="B5" s="19"/>
    </row>
    <row r="6" spans="1:2" x14ac:dyDescent="0.3">
      <c r="A6" s="7"/>
      <c r="B6" s="7"/>
    </row>
    <row r="7" spans="1:2" ht="20.399999999999999" x14ac:dyDescent="0.3">
      <c r="A7" s="20"/>
      <c r="B7" s="20"/>
    </row>
    <row r="8" spans="1:2" x14ac:dyDescent="0.3">
      <c r="A8" s="7"/>
      <c r="B8" s="7"/>
    </row>
    <row r="9" spans="1:2" ht="342" customHeight="1" x14ac:dyDescent="0.3">
      <c r="A9" s="15"/>
      <c r="B9" s="15"/>
    </row>
    <row r="10" spans="1:2" x14ac:dyDescent="0.3">
      <c r="A10" s="8"/>
      <c r="B10" s="8"/>
    </row>
  </sheetData>
  <sheetProtection algorithmName="SHA-512" hashValue="s3mA44+FMEivXt0+EGR2RVDAawlagRuSYL4Ay7sQEMUKhzvQUpxINMbp5MHEtmebfURH/Tz9JjMX8yF8OfwHNQ==" saltValue="AStdQDuflsm0Gt/YuLAxlw==" spinCount="100000" sheet="1" objects="1" scenarios="1"/>
  <mergeCells count="6">
    <mergeCell ref="A9:B9"/>
    <mergeCell ref="A1:B1"/>
    <mergeCell ref="A2:B2"/>
    <mergeCell ref="A3:B3"/>
    <mergeCell ref="A5:B5"/>
    <mergeCell ref="A7:B7"/>
  </mergeCells>
  <pageMargins left="0.7" right="0.7" top="1.2395833333333333" bottom="0.75" header="0.3" footer="0.3"/>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view="pageLayout" zoomScaleNormal="100" workbookViewId="0">
      <selection activeCell="A4" sqref="A4:C4"/>
    </sheetView>
  </sheetViews>
  <sheetFormatPr baseColWidth="10" defaultRowHeight="14.4" x14ac:dyDescent="0.3"/>
  <cols>
    <col min="1" max="1" width="22.6640625" customWidth="1"/>
    <col min="2" max="2" width="48.21875" customWidth="1"/>
    <col min="3" max="3" width="10" customWidth="1"/>
    <col min="4" max="4" width="1.21875" hidden="1" customWidth="1"/>
  </cols>
  <sheetData>
    <row r="1" spans="1:5" ht="27.6" customHeight="1" x14ac:dyDescent="0.3">
      <c r="A1" s="16" t="s">
        <v>24</v>
      </c>
      <c r="B1" s="16"/>
      <c r="C1" s="16"/>
    </row>
    <row r="2" spans="1:5" x14ac:dyDescent="0.3">
      <c r="A2" s="17"/>
      <c r="B2" s="17"/>
      <c r="C2" s="9"/>
    </row>
    <row r="3" spans="1:5" ht="20.399999999999999" x14ac:dyDescent="0.3">
      <c r="A3" s="18" t="s">
        <v>23</v>
      </c>
      <c r="B3" s="18"/>
      <c r="C3" s="9"/>
    </row>
    <row r="4" spans="1:5" ht="18" customHeight="1" x14ac:dyDescent="0.3">
      <c r="A4" s="24" t="s">
        <v>22</v>
      </c>
      <c r="B4" s="24"/>
      <c r="C4" s="24"/>
    </row>
    <row r="5" spans="1:5" ht="10.199999999999999" customHeight="1" x14ac:dyDescent="0.3">
      <c r="A5" s="10"/>
      <c r="B5" s="10"/>
      <c r="C5" s="9"/>
    </row>
    <row r="6" spans="1:5" ht="30" customHeight="1" x14ac:dyDescent="0.3">
      <c r="A6" s="4" t="s">
        <v>15</v>
      </c>
      <c r="B6" s="4" t="s">
        <v>8</v>
      </c>
      <c r="C6" s="4" t="s">
        <v>16</v>
      </c>
      <c r="D6" s="4"/>
    </row>
    <row r="7" spans="1:5" ht="12.6" customHeight="1" x14ac:dyDescent="0.3"/>
    <row r="8" spans="1:5" ht="14.4" customHeight="1" x14ac:dyDescent="0.3">
      <c r="A8" s="22" t="s">
        <v>9</v>
      </c>
      <c r="B8" s="1" t="s">
        <v>1</v>
      </c>
      <c r="C8" s="12"/>
      <c r="D8" s="3">
        <f>(12600*0.8)*C8</f>
        <v>0</v>
      </c>
    </row>
    <row r="9" spans="1:5" x14ac:dyDescent="0.3">
      <c r="A9" s="23"/>
      <c r="B9" s="1" t="s">
        <v>33</v>
      </c>
      <c r="C9" s="12"/>
      <c r="D9" s="3">
        <f>(12600*0.9)*C9</f>
        <v>0</v>
      </c>
    </row>
    <row r="10" spans="1:5" x14ac:dyDescent="0.3">
      <c r="A10" s="23"/>
      <c r="B10" s="1" t="s">
        <v>2</v>
      </c>
      <c r="C10" s="12"/>
      <c r="D10" s="3">
        <f>(12600*0.9)*C10</f>
        <v>0</v>
      </c>
    </row>
    <row r="11" spans="1:5" x14ac:dyDescent="0.3">
      <c r="A11" s="23" t="s">
        <v>17</v>
      </c>
      <c r="B11" s="1" t="s">
        <v>18</v>
      </c>
      <c r="C11" s="12"/>
      <c r="D11" s="25">
        <f>IF(E11&lt;45000,E11,45000)</f>
        <v>0</v>
      </c>
      <c r="E11" s="6">
        <f>IF(8000*C11&lt;0.8*C12,8000*C11,0.8*C12)</f>
        <v>0</v>
      </c>
    </row>
    <row r="12" spans="1:5" x14ac:dyDescent="0.3">
      <c r="A12" s="23"/>
      <c r="B12" s="1" t="s">
        <v>19</v>
      </c>
      <c r="C12" s="13"/>
      <c r="D12" s="26"/>
    </row>
    <row r="13" spans="1:5" x14ac:dyDescent="0.3">
      <c r="A13" s="11" t="s">
        <v>13</v>
      </c>
      <c r="B13" s="1" t="s">
        <v>0</v>
      </c>
      <c r="C13" s="12"/>
      <c r="D13" s="3">
        <f>IF(7519.59*0.2*C13&lt;22558.77,7519.59*0.2*C13,22558.77)</f>
        <v>0</v>
      </c>
    </row>
    <row r="14" spans="1:5" x14ac:dyDescent="0.3">
      <c r="A14" s="11" t="s">
        <v>12</v>
      </c>
      <c r="B14" s="1" t="s">
        <v>3</v>
      </c>
      <c r="C14" s="12"/>
      <c r="D14" s="3">
        <f>IF(7519.59*2.5*C14&lt;7519.59*2.5,7519.59*0.2*C14,7519.59*2.5)</f>
        <v>0</v>
      </c>
    </row>
    <row r="15" spans="1:5" x14ac:dyDescent="0.3">
      <c r="A15" s="23" t="s">
        <v>11</v>
      </c>
      <c r="B15" s="1" t="s">
        <v>4</v>
      </c>
      <c r="C15" s="13"/>
      <c r="D15" s="3">
        <f>IF(0.5*C15&lt;6000,0.5*C15,6000)</f>
        <v>0</v>
      </c>
    </row>
    <row r="16" spans="1:5" x14ac:dyDescent="0.3">
      <c r="A16" s="23"/>
      <c r="B16" s="1" t="s">
        <v>5</v>
      </c>
      <c r="C16" s="13"/>
      <c r="D16" s="3">
        <f>IF(0.8*C16&lt;2000,0.8*C16,2000)</f>
        <v>0</v>
      </c>
    </row>
    <row r="17" spans="1:4" x14ac:dyDescent="0.3">
      <c r="A17" s="23"/>
      <c r="B17" s="1" t="s">
        <v>10</v>
      </c>
      <c r="C17" s="13"/>
      <c r="D17" s="3">
        <f>IF(0.5*C17&lt;4500,0.5*C17,4500)</f>
        <v>0</v>
      </c>
    </row>
    <row r="18" spans="1:4" x14ac:dyDescent="0.3">
      <c r="A18" s="23"/>
      <c r="B18" s="1" t="s">
        <v>6</v>
      </c>
      <c r="C18" s="13"/>
      <c r="D18" s="3">
        <f>IF(0.5*C18&lt;3000,0.5*C18,3000)</f>
        <v>0</v>
      </c>
    </row>
    <row r="19" spans="1:4" ht="27.6" x14ac:dyDescent="0.3">
      <c r="A19" s="2" t="s">
        <v>14</v>
      </c>
      <c r="B19" s="1" t="s">
        <v>7</v>
      </c>
      <c r="C19" s="12"/>
      <c r="D19" s="3">
        <f>C19*4000</f>
        <v>0</v>
      </c>
    </row>
    <row r="20" spans="1:4" ht="12.6" customHeight="1" x14ac:dyDescent="0.3"/>
    <row r="21" spans="1:4" ht="21" customHeight="1" x14ac:dyDescent="0.3">
      <c r="A21" s="21" t="s">
        <v>20</v>
      </c>
      <c r="B21" s="21"/>
      <c r="C21" s="14">
        <f>IF(SUM(D8:D19)&lt;166666.67,SUM(D8:D19),166666.67)</f>
        <v>0</v>
      </c>
      <c r="D21" s="5"/>
    </row>
    <row r="22" spans="1:4" ht="30" customHeight="1" x14ac:dyDescent="0.3"/>
    <row r="23" spans="1:4" ht="20.399999999999999" x14ac:dyDescent="0.3">
      <c r="A23" s="18" t="s">
        <v>25</v>
      </c>
      <c r="B23" s="18"/>
      <c r="C23" s="9"/>
    </row>
    <row r="25" spans="1:4" ht="25.2" customHeight="1" x14ac:dyDescent="0.3">
      <c r="A25" s="4" t="s">
        <v>26</v>
      </c>
      <c r="B25" s="4" t="s">
        <v>8</v>
      </c>
      <c r="C25" s="4" t="s">
        <v>16</v>
      </c>
      <c r="D25" s="4"/>
    </row>
    <row r="27" spans="1:4" x14ac:dyDescent="0.3">
      <c r="A27" s="22" t="s">
        <v>27</v>
      </c>
      <c r="B27" s="1" t="s">
        <v>28</v>
      </c>
      <c r="C27" s="12"/>
      <c r="D27" s="3">
        <f>137.5*C27</f>
        <v>0</v>
      </c>
    </row>
    <row r="28" spans="1:4" x14ac:dyDescent="0.3">
      <c r="A28" s="23"/>
      <c r="B28" s="1" t="s">
        <v>29</v>
      </c>
      <c r="C28" s="12"/>
      <c r="D28" s="3">
        <f>70.83*C28</f>
        <v>0</v>
      </c>
    </row>
    <row r="30" spans="1:4" ht="21.6" customHeight="1" x14ac:dyDescent="0.3">
      <c r="A30" s="21" t="s">
        <v>30</v>
      </c>
      <c r="B30" s="21"/>
      <c r="C30" s="14">
        <f>SUM(D27:D28)</f>
        <v>0</v>
      </c>
      <c r="D30" s="5"/>
    </row>
  </sheetData>
  <sheetProtection algorithmName="SHA-512" hashValue="GNAyNIXQeCR8/oJGuorWF9Vd85T3fLqnK6r5J7tPhiA6mBdhVF+0FSyxNvAuJR8rUBRViJDLs0NkSj1fQvxRDQ==" saltValue="JGRox44TDJSuqbGx2qxwEQ==" spinCount="100000" sheet="1" objects="1" scenarios="1" formatCells="0" insertRows="0" deleteColumns="0" deleteRows="0"/>
  <protectedRanges>
    <protectedRange sqref="C27:C28" name="Rango2"/>
    <protectedRange sqref="C8:C19" name="Rango1"/>
  </protectedRanges>
  <mergeCells count="12">
    <mergeCell ref="A1:C1"/>
    <mergeCell ref="A21:B21"/>
    <mergeCell ref="D11:D12"/>
    <mergeCell ref="A8:A10"/>
    <mergeCell ref="A11:A12"/>
    <mergeCell ref="A15:A18"/>
    <mergeCell ref="A30:B30"/>
    <mergeCell ref="A23:B23"/>
    <mergeCell ref="A27:A28"/>
    <mergeCell ref="A2:B2"/>
    <mergeCell ref="A3:B3"/>
    <mergeCell ref="A4:C4"/>
  </mergeCells>
  <pageMargins left="1.1137071651090342" right="0.7" top="1.1993769470404985" bottom="0.75" header="0.3" footer="0.3"/>
  <pageSetup paperSize="9" orientation="portrait" r:id="rId1"/>
  <headerFooter>
    <oddHeader>&amp;R&amp;G</oddHeader>
  </headerFooter>
  <ignoredErrors>
    <ignoredError sqref="D16"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Simulador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AREI</dc:creator>
  <cp:lastModifiedBy>AREI</cp:lastModifiedBy>
  <dcterms:created xsi:type="dcterms:W3CDTF">2018-08-23T09:08:03Z</dcterms:created>
  <dcterms:modified xsi:type="dcterms:W3CDTF">2019-01-08T10:08:47Z</dcterms:modified>
</cp:coreProperties>
</file>